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8895" yWindow="3285" windowWidth="20730" windowHeight="11760"/>
  </bookViews>
  <sheets>
    <sheet name="ANNEXURE X" sheetId="5" r:id="rId1"/>
    <sheet name="Sheet1" sheetId="6" r:id="rId2"/>
  </sheets>
  <definedNames>
    <definedName name="_xlnm.Print_Area" localSheetId="0">'ANNEXURE X'!$A$1:$K$12</definedName>
  </definedNames>
  <calcPr calcId="125725"/>
</workbook>
</file>

<file path=xl/calcChain.xml><?xml version="1.0" encoding="utf-8"?>
<calcChain xmlns="http://schemas.openxmlformats.org/spreadsheetml/2006/main">
  <c r="F11" i="5"/>
  <c r="G11" s="1"/>
  <c r="G10"/>
  <c r="G9"/>
  <c r="G8"/>
  <c r="G7"/>
  <c r="G6"/>
  <c r="G5"/>
  <c r="F10" l="1"/>
  <c r="F9"/>
  <c r="F8"/>
  <c r="F7"/>
  <c r="F6"/>
  <c r="F5"/>
  <c r="E10"/>
  <c r="E6"/>
  <c r="E7"/>
  <c r="E8"/>
  <c r="E9"/>
  <c r="E5"/>
  <c r="E9" i="6" l="1"/>
  <c r="D9"/>
  <c r="I7"/>
  <c r="I9" s="1"/>
  <c r="H7"/>
  <c r="H9" s="1"/>
  <c r="G7"/>
  <c r="G9" s="1"/>
  <c r="F7"/>
  <c r="F9" s="1"/>
  <c r="E7"/>
  <c r="D7"/>
  <c r="H11" i="5" l="1"/>
  <c r="K11" l="1"/>
  <c r="J11"/>
  <c r="I11"/>
  <c r="F12" l="1"/>
  <c r="G12" s="1"/>
</calcChain>
</file>

<file path=xl/sharedStrings.xml><?xml version="1.0" encoding="utf-8"?>
<sst xmlns="http://schemas.openxmlformats.org/spreadsheetml/2006/main" count="28" uniqueCount="28">
  <si>
    <t>Polygon 
No.</t>
  </si>
  <si>
    <t>BH No.</t>
  </si>
  <si>
    <t>Thickness
(m)</t>
  </si>
  <si>
    <t>Average Quality</t>
  </si>
  <si>
    <t>Gross Geological
Resources 
(tonnes)</t>
  </si>
  <si>
    <r>
      <t>Volume 
(m</t>
    </r>
    <r>
      <rPr>
        <b/>
        <vertAlign val="superscript"/>
        <sz val="11"/>
        <rFont val="Times New Roman"/>
        <family val="1"/>
      </rPr>
      <t>3</t>
    </r>
    <r>
      <rPr>
        <b/>
        <sz val="11"/>
        <rFont val="Times New Roman"/>
        <family val="1"/>
      </rPr>
      <t>)</t>
    </r>
  </si>
  <si>
    <r>
      <t>Polygon Area 
(m</t>
    </r>
    <r>
      <rPr>
        <b/>
        <vertAlign val="superscript"/>
        <sz val="11"/>
        <rFont val="Times New Roman"/>
        <family val="1"/>
      </rPr>
      <t>2</t>
    </r>
    <r>
      <rPr>
        <b/>
        <sz val="11"/>
        <rFont val="Times New Roman"/>
        <family val="1"/>
      </rPr>
      <t>)</t>
    </r>
  </si>
  <si>
    <t>Net In-situ
 Resources
(tonnes)</t>
  </si>
  <si>
    <t>Total Resources of Glauconitic Sandstone in tonnes</t>
  </si>
  <si>
    <t>P1</t>
  </si>
  <si>
    <t>P2</t>
  </si>
  <si>
    <t>P3</t>
  </si>
  <si>
    <t>P4</t>
  </si>
  <si>
    <t>P5</t>
  </si>
  <si>
    <t>P6</t>
  </si>
  <si>
    <t>Total Resources for Glauconitic Sandstone in million tonnes</t>
  </si>
  <si>
    <t>MJHR-01</t>
  </si>
  <si>
    <t>MJHR-02</t>
  </si>
  <si>
    <t>MJHR-03</t>
  </si>
  <si>
    <t>MJHR-04</t>
  </si>
  <si>
    <t>MJHR-05</t>
  </si>
  <si>
    <t>MPSW-09</t>
  </si>
  <si>
    <t>Specific Gravity: 2.62</t>
  </si>
  <si>
    <r>
      <t>K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
(%)</t>
    </r>
  </si>
  <si>
    <r>
      <t>SiO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
(%)</t>
    </r>
  </si>
  <si>
    <r>
      <t xml:space="preserve"> Al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
(%)</t>
    </r>
  </si>
  <si>
    <r>
      <t>Fe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
(%)</t>
    </r>
  </si>
  <si>
    <t>Statement showing Polygon wise, borehole wise resources (333+334) of Glauconitic Sandstone by 
Polygonal Method, Jhari Block (G-3), Dist.- Satna, Madhya Pradesh (Area 5.1 sq.km).</t>
  </si>
</sst>
</file>

<file path=xl/styles.xml><?xml version="1.0" encoding="utf-8"?>
<styleSheet xmlns="http://schemas.openxmlformats.org/spreadsheetml/2006/main">
  <numFmts count="1">
    <numFmt numFmtId="164" formatCode="0.0000"/>
  </numFmts>
  <fonts count="10">
    <font>
      <sz val="11"/>
      <color theme="1"/>
      <name val="Calibri"/>
      <family val="2"/>
      <scheme val="minor"/>
    </font>
    <font>
      <sz val="11"/>
      <name val="Times New Roman"/>
      <family val="1"/>
    </font>
    <font>
      <b/>
      <sz val="11"/>
      <name val="Times New Roman"/>
      <family val="1"/>
    </font>
    <font>
      <b/>
      <vertAlign val="superscript"/>
      <sz val="11"/>
      <name val="Times New Roman"/>
      <family val="1"/>
    </font>
    <font>
      <sz val="11"/>
      <color theme="1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sz val="8"/>
      <name val="Calibri"/>
      <family val="2"/>
      <scheme val="minor"/>
    </font>
    <font>
      <b/>
      <vertAlign val="subscript"/>
      <sz val="12"/>
      <color theme="1"/>
      <name val="Times New Roman"/>
      <family val="1"/>
    </font>
    <font>
      <b/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2" fontId="1" fillId="2" borderId="1" xfId="0" applyNumberFormat="1" applyFont="1" applyFill="1" applyBorder="1" applyAlignment="1">
      <alignment horizontal="center" vertical="center"/>
    </xf>
    <xf numFmtId="0" fontId="1" fillId="0" borderId="0" xfId="0" applyFont="1"/>
    <xf numFmtId="2" fontId="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/>
    </xf>
    <xf numFmtId="0" fontId="5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1" fillId="0" borderId="0" xfId="0" applyNumberFormat="1" applyFont="1"/>
    <xf numFmtId="2" fontId="4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66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"/>
  <sheetViews>
    <sheetView tabSelected="1" topLeftCell="B1" zoomScaleNormal="100" zoomScaleSheetLayoutView="100" workbookViewId="0">
      <selection activeCell="E8" sqref="E8"/>
    </sheetView>
  </sheetViews>
  <sheetFormatPr defaultColWidth="9.28515625" defaultRowHeight="15"/>
  <cols>
    <col min="1" max="1" width="9" style="2" customWidth="1"/>
    <col min="2" max="2" width="11.28515625" style="2" customWidth="1"/>
    <col min="3" max="3" width="13.5703125" style="2" bestFit="1" customWidth="1"/>
    <col min="4" max="4" width="10.140625" style="2" customWidth="1"/>
    <col min="5" max="5" width="12.7109375" style="2" customWidth="1"/>
    <col min="6" max="6" width="14.85546875" style="2" customWidth="1"/>
    <col min="7" max="7" width="14.28515625" style="2" customWidth="1"/>
    <col min="8" max="8" width="6.28515625" style="2" customWidth="1"/>
    <col min="9" max="9" width="6.5703125" style="2" customWidth="1"/>
    <col min="10" max="10" width="8" style="2" customWidth="1"/>
    <col min="11" max="11" width="7.28515625" style="2" customWidth="1"/>
    <col min="12" max="12" width="12.28515625" style="2" bestFit="1" customWidth="1"/>
    <col min="13" max="14" width="13.42578125" style="2" bestFit="1" customWidth="1"/>
    <col min="15" max="16384" width="9.28515625" style="2"/>
  </cols>
  <sheetData>
    <row r="1" spans="1:11" ht="39.75" customHeight="1">
      <c r="A1" s="25" t="s">
        <v>27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15" customHeight="1">
      <c r="A2" s="21"/>
      <c r="B2" s="21"/>
      <c r="C2" s="21"/>
      <c r="D2" s="21"/>
      <c r="E2" s="21"/>
      <c r="F2" s="21"/>
      <c r="G2" s="21"/>
      <c r="H2" s="22"/>
      <c r="I2" s="23" t="s">
        <v>22</v>
      </c>
      <c r="J2" s="23"/>
      <c r="K2" s="23"/>
    </row>
    <row r="3" spans="1:11" ht="17.25" customHeight="1">
      <c r="A3" s="19" t="s">
        <v>0</v>
      </c>
      <c r="B3" s="24" t="s">
        <v>1</v>
      </c>
      <c r="C3" s="19" t="s">
        <v>6</v>
      </c>
      <c r="D3" s="19" t="s">
        <v>2</v>
      </c>
      <c r="E3" s="19" t="s">
        <v>5</v>
      </c>
      <c r="F3" s="19" t="s">
        <v>4</v>
      </c>
      <c r="G3" s="19" t="s">
        <v>7</v>
      </c>
      <c r="H3" s="19" t="s">
        <v>3</v>
      </c>
      <c r="I3" s="19"/>
      <c r="J3" s="19"/>
      <c r="K3" s="19"/>
    </row>
    <row r="4" spans="1:11" ht="42.75" customHeight="1">
      <c r="A4" s="19"/>
      <c r="B4" s="24"/>
      <c r="C4" s="19"/>
      <c r="D4" s="19"/>
      <c r="E4" s="19"/>
      <c r="F4" s="19"/>
      <c r="G4" s="19"/>
      <c r="H4" s="20" t="s">
        <v>23</v>
      </c>
      <c r="I4" s="20" t="s">
        <v>24</v>
      </c>
      <c r="J4" s="20" t="s">
        <v>25</v>
      </c>
      <c r="K4" s="20" t="s">
        <v>26</v>
      </c>
    </row>
    <row r="5" spans="1:11">
      <c r="A5" s="4" t="s">
        <v>9</v>
      </c>
      <c r="B5" s="4" t="s">
        <v>16</v>
      </c>
      <c r="C5" s="6">
        <v>651524.19999999995</v>
      </c>
      <c r="D5" s="8">
        <v>10.5</v>
      </c>
      <c r="E5" s="1">
        <f>C5*D5</f>
        <v>6841004.0999999996</v>
      </c>
      <c r="F5" s="1">
        <f t="shared" ref="F5:F10" si="0">E5*2.62</f>
        <v>17923430.741999999</v>
      </c>
      <c r="G5" s="1">
        <f t="shared" ref="G5:G12" si="1">F5*0.8</f>
        <v>14338744.593599999</v>
      </c>
      <c r="H5" s="13">
        <v>5.4742047619047627</v>
      </c>
      <c r="I5" s="13">
        <v>47.529819047619057</v>
      </c>
      <c r="J5" s="13">
        <v>13.47894761904762</v>
      </c>
      <c r="K5" s="13">
        <v>17.017947619047618</v>
      </c>
    </row>
    <row r="6" spans="1:11">
      <c r="A6" s="4" t="s">
        <v>10</v>
      </c>
      <c r="B6" s="4" t="s">
        <v>17</v>
      </c>
      <c r="C6" s="6">
        <v>661057.31999999995</v>
      </c>
      <c r="D6" s="1">
        <v>16</v>
      </c>
      <c r="E6" s="1">
        <f t="shared" ref="E6:E10" si="2">C6*D6</f>
        <v>10576917.119999999</v>
      </c>
      <c r="F6" s="1">
        <f t="shared" si="0"/>
        <v>27711522.854399998</v>
      </c>
      <c r="G6" s="1">
        <f t="shared" si="1"/>
        <v>22169218.283519998</v>
      </c>
      <c r="H6" s="13">
        <v>6.3395062499999995</v>
      </c>
      <c r="I6" s="13">
        <v>49.213075000000003</v>
      </c>
      <c r="J6" s="13">
        <v>13.728112499999996</v>
      </c>
      <c r="K6" s="13">
        <v>15.424743749999999</v>
      </c>
    </row>
    <row r="7" spans="1:11">
      <c r="A7" s="4" t="s">
        <v>11</v>
      </c>
      <c r="B7" s="4" t="s">
        <v>18</v>
      </c>
      <c r="C7" s="6">
        <v>696142.14</v>
      </c>
      <c r="D7" s="8">
        <v>15</v>
      </c>
      <c r="E7" s="1">
        <f t="shared" si="2"/>
        <v>10442132.1</v>
      </c>
      <c r="F7" s="1">
        <f t="shared" si="0"/>
        <v>27358386.102000002</v>
      </c>
      <c r="G7" s="1">
        <f t="shared" si="1"/>
        <v>21886708.881600004</v>
      </c>
      <c r="H7" s="13">
        <v>6.4934133333333337</v>
      </c>
      <c r="I7" s="13">
        <v>48.97572666666666</v>
      </c>
      <c r="J7" s="13">
        <v>13.903526666666666</v>
      </c>
      <c r="K7" s="13">
        <v>15.840186666666666</v>
      </c>
    </row>
    <row r="8" spans="1:11">
      <c r="A8" s="4" t="s">
        <v>12</v>
      </c>
      <c r="B8" s="4" t="s">
        <v>19</v>
      </c>
      <c r="C8" s="6">
        <v>761377.63040000002</v>
      </c>
      <c r="D8" s="8">
        <v>15.649999999999999</v>
      </c>
      <c r="E8" s="1">
        <f t="shared" si="2"/>
        <v>11915559.915759999</v>
      </c>
      <c r="F8" s="1">
        <f t="shared" si="0"/>
        <v>31218766.979291201</v>
      </c>
      <c r="G8" s="1">
        <f t="shared" si="1"/>
        <v>24975013.583432961</v>
      </c>
      <c r="H8" s="7">
        <v>6.2656715654952082</v>
      </c>
      <c r="I8" s="7">
        <v>49.94550127795528</v>
      </c>
      <c r="J8" s="7">
        <v>13.383461661341853</v>
      </c>
      <c r="K8" s="7">
        <v>14.987536421725242</v>
      </c>
    </row>
    <row r="9" spans="1:11">
      <c r="A9" s="4" t="s">
        <v>13</v>
      </c>
      <c r="B9" s="4" t="s">
        <v>20</v>
      </c>
      <c r="C9" s="6">
        <v>738752.24849999999</v>
      </c>
      <c r="D9" s="8">
        <v>19.196999999999999</v>
      </c>
      <c r="E9" s="1">
        <f t="shared" si="2"/>
        <v>14181826.914454499</v>
      </c>
      <c r="F9" s="1">
        <f t="shared" si="0"/>
        <v>37156386.515870787</v>
      </c>
      <c r="G9" s="1">
        <f t="shared" si="1"/>
        <v>29725109.212696631</v>
      </c>
      <c r="H9" s="7">
        <v>6.1182703124999982</v>
      </c>
      <c r="I9" s="7">
        <v>50.963740625</v>
      </c>
      <c r="J9" s="7">
        <v>13.217011458333333</v>
      </c>
      <c r="K9" s="7">
        <v>15.142606250000002</v>
      </c>
    </row>
    <row r="10" spans="1:11">
      <c r="A10" s="4" t="s">
        <v>14</v>
      </c>
      <c r="B10" s="4" t="s">
        <v>21</v>
      </c>
      <c r="C10" s="6">
        <v>825763.82</v>
      </c>
      <c r="D10" s="8">
        <v>18</v>
      </c>
      <c r="E10" s="1">
        <f t="shared" si="2"/>
        <v>14863748.76</v>
      </c>
      <c r="F10" s="1">
        <f t="shared" si="0"/>
        <v>38943021.751199998</v>
      </c>
      <c r="G10" s="1">
        <f t="shared" si="1"/>
        <v>31154417.400959998</v>
      </c>
      <c r="H10" s="7">
        <v>5.6252555555555563</v>
      </c>
      <c r="I10" s="7">
        <v>47.524194444444433</v>
      </c>
      <c r="J10" s="7">
        <v>13.444577777777777</v>
      </c>
      <c r="K10" s="7">
        <v>13.665927777777778</v>
      </c>
    </row>
    <row r="11" spans="1:11" ht="15" customHeight="1">
      <c r="A11" s="16" t="s">
        <v>8</v>
      </c>
      <c r="B11" s="14"/>
      <c r="C11" s="14"/>
      <c r="D11" s="14"/>
      <c r="E11" s="15"/>
      <c r="F11" s="5">
        <f>SUM(F5:F10)</f>
        <v>180311514.94476196</v>
      </c>
      <c r="G11" s="3">
        <f t="shared" si="1"/>
        <v>144249211.95580956</v>
      </c>
      <c r="H11" s="17">
        <f>SUMPRODUCT(H5:H10,$D$5:$D$10)/SUM($D$5:$D$10)</f>
        <v>6.0741438009588284</v>
      </c>
      <c r="I11" s="17">
        <f>SUMPRODUCT(I5:I10,$D$5:$D$10)/SUM($D$5:$D$10)</f>
        <v>49.143499250406741</v>
      </c>
      <c r="J11" s="17">
        <f>SUMPRODUCT(J5:J10,$D$5:$D$10)/SUM($D$5:$D$10)</f>
        <v>13.513012538455119</v>
      </c>
      <c r="K11" s="17">
        <f>SUMPRODUCT(K5:K10,$D$5:$D$10)/SUM($D$5:$D$10)</f>
        <v>15.202618071388068</v>
      </c>
    </row>
    <row r="12" spans="1:11" ht="16.5" customHeight="1">
      <c r="A12" s="16" t="s">
        <v>15</v>
      </c>
      <c r="B12" s="14"/>
      <c r="C12" s="14"/>
      <c r="D12" s="14"/>
      <c r="E12" s="15"/>
      <c r="F12" s="9">
        <f>F11/1000000</f>
        <v>180.31151494476197</v>
      </c>
      <c r="G12" s="3">
        <f t="shared" si="1"/>
        <v>144.24921195580959</v>
      </c>
      <c r="H12" s="18"/>
      <c r="I12" s="18"/>
      <c r="J12" s="18"/>
      <c r="K12" s="18"/>
    </row>
  </sheetData>
  <mergeCells count="16">
    <mergeCell ref="I2:K2"/>
    <mergeCell ref="A1:K1"/>
    <mergeCell ref="A11:E11"/>
    <mergeCell ref="H11:H12"/>
    <mergeCell ref="I11:I12"/>
    <mergeCell ref="J11:J12"/>
    <mergeCell ref="A12:E12"/>
    <mergeCell ref="A3:A4"/>
    <mergeCell ref="B3:B4"/>
    <mergeCell ref="C3:C4"/>
    <mergeCell ref="D3:D4"/>
    <mergeCell ref="E3:E4"/>
    <mergeCell ref="F3:F4"/>
    <mergeCell ref="G3:G4"/>
    <mergeCell ref="H3:K3"/>
    <mergeCell ref="K11:K12"/>
  </mergeCells>
  <phoneticPr fontId="7" type="noConversion"/>
  <printOptions horizontalCentered="1"/>
  <pageMargins left="0.74803149606299213" right="0.74803149606299213" top="1.7322834645669292" bottom="0.74803149606299213" header="0.94488188976377963" footer="0.31496062992125984"/>
  <pageSetup paperSize="9" orientation="landscape" r:id="rId1"/>
  <headerFooter>
    <oddHeader>&amp;R&amp;G
ANNEXURE-IX/&amp;P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D1:I11"/>
  <sheetViews>
    <sheetView workbookViewId="0">
      <selection activeCell="K7" sqref="K7"/>
    </sheetView>
  </sheetViews>
  <sheetFormatPr defaultRowHeight="15"/>
  <cols>
    <col min="5" max="5" width="16.28515625" customWidth="1"/>
    <col min="6" max="7" width="17.5703125" bestFit="1" customWidth="1"/>
    <col min="8" max="8" width="9.28515625" bestFit="1" customWidth="1"/>
    <col min="9" max="10" width="10.28515625" bestFit="1" customWidth="1"/>
    <col min="11" max="11" width="12" customWidth="1"/>
  </cols>
  <sheetData>
    <row r="1" spans="4:9" ht="41.25" customHeight="1"/>
    <row r="2" spans="4:9" ht="41.25" customHeight="1"/>
    <row r="3" spans="4:9" ht="16.5" customHeight="1"/>
    <row r="4" spans="4:9" ht="32.25" customHeight="1"/>
    <row r="5" spans="4:9" ht="27.75" customHeight="1" thickBot="1">
      <c r="D5" s="10">
        <v>545.27</v>
      </c>
      <c r="E5" s="11">
        <v>436.22</v>
      </c>
      <c r="F5" s="10">
        <v>6.86</v>
      </c>
      <c r="G5" s="10">
        <v>43.92</v>
      </c>
      <c r="H5" s="10">
        <v>20.05</v>
      </c>
      <c r="I5" s="10">
        <v>13.63</v>
      </c>
    </row>
    <row r="6" spans="4:9" ht="16.5" thickBot="1">
      <c r="D6" s="10">
        <v>560.86</v>
      </c>
      <c r="E6" s="10">
        <v>448.68</v>
      </c>
      <c r="F6" s="10">
        <v>6.78</v>
      </c>
      <c r="G6" s="10">
        <v>45.75</v>
      </c>
      <c r="H6" s="10">
        <v>18.43</v>
      </c>
      <c r="I6" s="10">
        <v>13.74</v>
      </c>
    </row>
    <row r="7" spans="4:9" ht="44.25" customHeight="1">
      <c r="D7" s="2">
        <f t="shared" ref="D7:I7" si="0">D6-D5</f>
        <v>15.590000000000032</v>
      </c>
      <c r="E7" s="2">
        <f t="shared" si="0"/>
        <v>12.45999999999998</v>
      </c>
      <c r="F7" s="2">
        <f t="shared" si="0"/>
        <v>-8.0000000000000071E-2</v>
      </c>
      <c r="G7" s="2">
        <f t="shared" si="0"/>
        <v>1.8299999999999983</v>
      </c>
      <c r="H7" s="2">
        <f t="shared" si="0"/>
        <v>-1.620000000000001</v>
      </c>
      <c r="I7" s="2">
        <f t="shared" si="0"/>
        <v>0.10999999999999943</v>
      </c>
    </row>
    <row r="8" spans="4:9">
      <c r="D8" s="2"/>
      <c r="E8" s="2"/>
      <c r="F8" s="2"/>
      <c r="G8" s="2"/>
      <c r="H8" s="2"/>
      <c r="I8" s="2"/>
    </row>
    <row r="9" spans="4:9" ht="39" customHeight="1">
      <c r="D9" s="12">
        <f t="shared" ref="D9:I9" si="1">D7/AVERAGE(D5:D6)*100</f>
        <v>2.8188368455787352</v>
      </c>
      <c r="E9" s="12">
        <f t="shared" si="1"/>
        <v>2.8161374166572446</v>
      </c>
      <c r="F9" s="12">
        <f t="shared" si="1"/>
        <v>-1.1730205278592385</v>
      </c>
      <c r="G9" s="12">
        <f t="shared" si="1"/>
        <v>4.081632653061221</v>
      </c>
      <c r="H9" s="12">
        <f t="shared" si="1"/>
        <v>-8.4199584199584248</v>
      </c>
      <c r="I9" s="12">
        <f t="shared" si="1"/>
        <v>0.80379978078187375</v>
      </c>
    </row>
    <row r="10" spans="4:9" ht="30.75" customHeight="1"/>
    <row r="11" spans="4:9" ht="30.75" customHeigh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ANNEXURE X</vt:lpstr>
      <vt:lpstr>Sheet1</vt:lpstr>
      <vt:lpstr>'ANNEXURE X'!Print_Area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mecl</dc:creator>
  <cp:lastModifiedBy>mecl</cp:lastModifiedBy>
  <cp:lastPrinted>2025-11-10T07:20:15Z</cp:lastPrinted>
  <dcterms:created xsi:type="dcterms:W3CDTF">2022-12-08T04:37:33Z</dcterms:created>
  <dcterms:modified xsi:type="dcterms:W3CDTF">2025-11-10T07:20:20Z</dcterms:modified>
</cp:coreProperties>
</file>